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DEE DRIVE\Engineering Forms\Fee calculator\"/>
    </mc:Choice>
  </mc:AlternateContent>
  <xr:revisionPtr revIDLastSave="0" documentId="8_{A2CE9BF0-43FB-417C-9464-71FFDBD30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e plans" sheetId="14" r:id="rId1"/>
  </sheets>
  <definedNames>
    <definedName name="_xlnm.Print_Area" localSheetId="0">'site plans'!$A$1:$I$40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4" l="1"/>
  <c r="M9" i="14"/>
  <c r="G27" i="14"/>
  <c r="G28" i="14"/>
  <c r="G20" i="14"/>
  <c r="G17" i="14"/>
  <c r="M54" i="14" l="1"/>
  <c r="M53" i="14"/>
  <c r="K52" i="14"/>
  <c r="M49" i="14"/>
  <c r="M48" i="14"/>
  <c r="M47" i="14"/>
  <c r="K46" i="14"/>
  <c r="M43" i="14"/>
  <c r="K40" i="14"/>
  <c r="G38" i="14"/>
  <c r="K38" i="14" s="1"/>
  <c r="G36" i="14"/>
  <c r="K36" i="14" s="1"/>
  <c r="G33" i="14"/>
  <c r="G32" i="14"/>
  <c r="K32" i="14" s="1"/>
  <c r="G31" i="14"/>
  <c r="G22" i="14"/>
  <c r="K22" i="14" s="1"/>
  <c r="G21" i="14"/>
  <c r="K21" i="14" s="1"/>
  <c r="K20" i="14"/>
  <c r="G19" i="14"/>
  <c r="G18" i="14"/>
  <c r="K17" i="14"/>
  <c r="K28" i="14"/>
  <c r="G26" i="14"/>
  <c r="K26" i="14" s="1"/>
  <c r="G25" i="14"/>
  <c r="K31" i="14" l="1"/>
  <c r="K19" i="14"/>
  <c r="K33" i="14"/>
  <c r="K25" i="14"/>
  <c r="M55" i="14"/>
  <c r="K18" i="14"/>
  <c r="M50" i="14"/>
  <c r="M44" i="14"/>
  <c r="G37" i="14" s="1"/>
  <c r="G40" i="14" s="1"/>
  <c r="G39" i="14" l="1"/>
  <c r="K37" i="14"/>
</calcChain>
</file>

<file path=xl/sharedStrings.xml><?xml version="1.0" encoding="utf-8"?>
<sst xmlns="http://schemas.openxmlformats.org/spreadsheetml/2006/main" count="76" uniqueCount="61">
  <si>
    <t>Base Fee</t>
  </si>
  <si>
    <t>per acre</t>
  </si>
  <si>
    <t>n/a</t>
  </si>
  <si>
    <t>disturbed acres:</t>
  </si>
  <si>
    <t>total acres:</t>
  </si>
  <si>
    <t>&lt;1 acre</t>
  </si>
  <si>
    <t>&gt;10 acres</t>
  </si>
  <si>
    <t>&lt;=10 acres</t>
  </si>
  <si>
    <t>per disturbed acre</t>
  </si>
  <si>
    <t>per acres</t>
  </si>
  <si>
    <t>per total acre</t>
  </si>
  <si>
    <t>2.1  Master Plan Review w/o Zoning</t>
  </si>
  <si>
    <t>$110*</t>
  </si>
  <si>
    <t>$50*</t>
  </si>
  <si>
    <t>Liberty Consolidated Planning Commission</t>
  </si>
  <si>
    <t>Jeff Ricketson, AICP</t>
  </si>
  <si>
    <t>100 Main Street, Suite 7520</t>
  </si>
  <si>
    <t>Executive Director</t>
  </si>
  <si>
    <t>Hinesville, Georgia 31313</t>
  </si>
  <si>
    <t>Phone: 912-408-2030</t>
  </si>
  <si>
    <t>Fee Calculator</t>
  </si>
  <si>
    <t>none</t>
  </si>
  <si>
    <t xml:space="preserve">      $25 per acre &gt; 10</t>
  </si>
  <si>
    <t>LCPC</t>
  </si>
  <si>
    <t>2.2  Prelim. Plat/Plan Review</t>
  </si>
  <si>
    <t>date paid</t>
  </si>
  <si>
    <t>check #</t>
  </si>
  <si>
    <t>1.4  Site Constr. Eng. &amp; Insp.</t>
  </si>
  <si>
    <t>1.5  Revision - Major</t>
  </si>
  <si>
    <t>1.6  Revision - Minor</t>
  </si>
  <si>
    <r>
      <t xml:space="preserve">3.  NPDES   </t>
    </r>
    <r>
      <rPr>
        <i/>
        <sz val="10"/>
        <rFont val="Arial"/>
        <family val="2"/>
      </rPr>
      <t>(all fees based on disturbed acres and only applies if &gt; 1 acre is disturbed)</t>
    </r>
  </si>
  <si>
    <t>3.2  GSWCC Review</t>
  </si>
  <si>
    <t>3.3  CSWCD Education Contribution</t>
  </si>
  <si>
    <r>
      <t xml:space="preserve">4.  Land Disturbing Activity (LDA)   </t>
    </r>
    <r>
      <rPr>
        <i/>
        <sz val="10"/>
        <rFont val="Arial"/>
        <family val="2"/>
      </rPr>
      <t>(all fees based on disturbed acres, * base fee is per acre ≤ 10 acres)</t>
    </r>
  </si>
  <si>
    <t>4.1  Plan Review Only (no permit)</t>
  </si>
  <si>
    <t>4.2  LDA Permit</t>
  </si>
  <si>
    <t>4.3  LDA Permit (clearing only)</t>
  </si>
  <si>
    <t>3.1  LCPC Review</t>
  </si>
  <si>
    <t>Total to be paid to LCPC</t>
  </si>
  <si>
    <t>Total fees for project</t>
  </si>
  <si>
    <t>Office use only</t>
  </si>
  <si>
    <r>
      <rPr>
        <sz val="11"/>
        <color theme="1"/>
        <rFont val="Wingdings"/>
        <charset val="2"/>
      </rPr>
      <t>þ</t>
    </r>
    <r>
      <rPr>
        <sz val="11"/>
        <color theme="1"/>
        <rFont val="Times New Roman"/>
        <family val="1"/>
      </rPr>
      <t xml:space="preserve">  </t>
    </r>
    <r>
      <rPr>
        <sz val="10"/>
        <color theme="1"/>
        <rFont val="Times New Roman"/>
        <family val="1"/>
      </rPr>
      <t>Ok to deposit</t>
    </r>
  </si>
  <si>
    <t>Date:</t>
  </si>
  <si>
    <t>Jurisdiction:</t>
  </si>
  <si>
    <t>1.3  Site Development Plan Review</t>
  </si>
  <si>
    <t>1.1  Sketch Plan Review</t>
  </si>
  <si>
    <t>1.2  Master Plan Review</t>
  </si>
  <si>
    <r>
      <t xml:space="preserve">1.  Site Development </t>
    </r>
    <r>
      <rPr>
        <i/>
        <sz val="10"/>
        <rFont val="Arial"/>
        <family val="2"/>
      </rPr>
      <t>(no subdivision of land)</t>
    </r>
  </si>
  <si>
    <r>
      <t xml:space="preserve">2.   Development Plans </t>
    </r>
    <r>
      <rPr>
        <i/>
        <sz val="10"/>
        <rFont val="Arial"/>
        <family val="2"/>
      </rPr>
      <t>(non-single-family areas in a subdivision)</t>
    </r>
  </si>
  <si>
    <t>2.3  Final Plat/Plan Review</t>
  </si>
  <si>
    <t>2.4  Prelim./Final Constr. Eng. &amp; Insp.</t>
  </si>
  <si>
    <r>
      <t>Additional Fee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(if any)</t>
    </r>
  </si>
  <si>
    <r>
      <rPr>
        <b/>
        <sz val="14"/>
        <color rgb="FF993300"/>
        <rFont val="Calibri"/>
        <family val="2"/>
      </rPr>
      <t>↓</t>
    </r>
    <r>
      <rPr>
        <sz val="10"/>
        <color indexed="60"/>
        <rFont val="Calibri"/>
        <family val="2"/>
      </rPr>
      <t xml:space="preserve"> </t>
    </r>
    <r>
      <rPr>
        <sz val="10"/>
        <color indexed="60"/>
        <rFont val="Arial"/>
        <family val="2"/>
      </rPr>
      <t xml:space="preserve"> place X next to required fee</t>
    </r>
  </si>
  <si>
    <t>Total Fee</t>
  </si>
  <si>
    <t>EACH LINE ITEM / FEE SHALL BE PAID IN A SEPARATE CHECK</t>
  </si>
  <si>
    <t xml:space="preserve">#  </t>
  </si>
  <si>
    <t>If &gt;1 and &lt;=10 acres</t>
  </si>
  <si>
    <t>insert project name here</t>
  </si>
  <si>
    <t>(paid online to the state)</t>
  </si>
  <si>
    <t>(paid directly to CSWCD)</t>
  </si>
  <si>
    <t>rev. Sep.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</si>
</sst>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0"/>
      <name val="Arial"/>
    </font>
    <font>
      <sz val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theme="1"/>
      <name val="Georgia"/>
      <family val="1"/>
    </font>
    <font>
      <sz val="11"/>
      <color theme="1"/>
      <name val="Times New Roman"/>
      <family val="1"/>
    </font>
    <font>
      <sz val="8"/>
      <color theme="1"/>
      <name val="Georgia"/>
      <family val="1"/>
    </font>
    <font>
      <u/>
      <sz val="11"/>
      <color theme="1"/>
      <name val="Times New Roman"/>
      <family val="1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i/>
      <sz val="10"/>
      <name val="Arial"/>
      <family val="2"/>
    </font>
    <font>
      <b/>
      <sz val="18"/>
      <color indexed="60"/>
      <name val="Arial"/>
      <family val="2"/>
    </font>
    <font>
      <sz val="10"/>
      <color indexed="60"/>
      <name val="Calibri"/>
      <family val="2"/>
    </font>
    <font>
      <b/>
      <sz val="14"/>
      <color rgb="FF993300"/>
      <name val="Calibri"/>
      <family val="2"/>
    </font>
    <font>
      <b/>
      <sz val="11"/>
      <name val="Arial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  <charset val="2"/>
    </font>
    <font>
      <sz val="11"/>
      <color theme="1"/>
      <name val="Wingdings"/>
      <charset val="2"/>
    </font>
    <font>
      <sz val="10"/>
      <color theme="1"/>
      <name val="Times New Roman"/>
      <family val="1"/>
    </font>
    <font>
      <sz val="10"/>
      <name val="Times New Roman"/>
      <family val="1"/>
    </font>
    <font>
      <i/>
      <sz val="10"/>
      <color theme="6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1" fillId="0" borderId="0" xfId="1" applyAlignment="1">
      <alignment horizontal="center"/>
    </xf>
    <xf numFmtId="44" fontId="1" fillId="0" borderId="6" xfId="1" applyBorder="1" applyAlignment="1">
      <alignment horizontal="center"/>
    </xf>
    <xf numFmtId="44" fontId="1" fillId="0" borderId="8" xfId="1" applyBorder="1" applyAlignment="1">
      <alignment horizontal="center"/>
    </xf>
    <xf numFmtId="44" fontId="1" fillId="0" borderId="0" xfId="1"/>
    <xf numFmtId="0" fontId="0" fillId="0" borderId="0" xfId="0" applyProtection="1">
      <protection hidden="1"/>
    </xf>
    <xf numFmtId="0" fontId="3" fillId="0" borderId="14" xfId="0" applyFont="1" applyBorder="1" applyAlignment="1">
      <alignment horizontal="center"/>
    </xf>
    <xf numFmtId="44" fontId="1" fillId="0" borderId="10" xfId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4" fontId="1" fillId="0" borderId="6" xfId="1" applyFont="1" applyBorder="1" applyAlignment="1">
      <alignment horizontal="left"/>
    </xf>
    <xf numFmtId="44" fontId="1" fillId="0" borderId="0" xfId="1" applyBorder="1"/>
    <xf numFmtId="44" fontId="1" fillId="0" borderId="0" xfId="1" applyFont="1" applyBorder="1" applyAlignment="1">
      <alignment horizontal="left"/>
    </xf>
    <xf numFmtId="44" fontId="1" fillId="0" borderId="0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1" xfId="0" applyBorder="1"/>
    <xf numFmtId="44" fontId="1" fillId="0" borderId="11" xfId="1" applyBorder="1"/>
    <xf numFmtId="44" fontId="4" fillId="0" borderId="13" xfId="1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44" fontId="3" fillId="0" borderId="17" xfId="1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44" fontId="1" fillId="0" borderId="9" xfId="1" applyBorder="1" applyAlignment="1">
      <alignment horizontal="center" vertical="center"/>
    </xf>
    <xf numFmtId="44" fontId="2" fillId="0" borderId="3" xfId="1" applyFont="1" applyBorder="1" applyAlignment="1" applyProtection="1">
      <alignment horizontal="center" vertical="center"/>
      <protection locked="0"/>
    </xf>
    <xf numFmtId="44" fontId="2" fillId="0" borderId="23" xfId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4" fontId="1" fillId="0" borderId="6" xfId="1" applyBorder="1" applyAlignment="1">
      <alignment horizontal="center" vertical="center"/>
    </xf>
    <xf numFmtId="44" fontId="2" fillId="0" borderId="1" xfId="1" applyFont="1" applyBorder="1" applyAlignment="1" applyProtection="1">
      <alignment horizontal="center" vertical="center"/>
      <protection locked="0"/>
    </xf>
    <xf numFmtId="44" fontId="2" fillId="0" borderId="18" xfId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44" fontId="1" fillId="0" borderId="7" xfId="1" applyBorder="1" applyAlignment="1">
      <alignment horizontal="center" vertical="center"/>
    </xf>
    <xf numFmtId="44" fontId="2" fillId="0" borderId="2" xfId="1" applyFont="1" applyBorder="1" applyAlignment="1" applyProtection="1">
      <alignment horizontal="center" vertical="center"/>
      <protection locked="0"/>
    </xf>
    <xf numFmtId="44" fontId="2" fillId="0" borderId="19" xfId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44" fontId="1" fillId="0" borderId="11" xfId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4" fontId="1" fillId="0" borderId="0" xfId="1" applyAlignment="1">
      <alignment vertical="center"/>
    </xf>
    <xf numFmtId="44" fontId="0" fillId="0" borderId="0" xfId="1" applyFont="1" applyAlignment="1">
      <alignment horizontal="center" vertical="center"/>
    </xf>
    <xf numFmtId="44" fontId="1" fillId="0" borderId="10" xfId="1" applyFont="1" applyBorder="1" applyAlignment="1" applyProtection="1">
      <alignment vertical="center"/>
    </xf>
    <xf numFmtId="44" fontId="1" fillId="0" borderId="10" xfId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44" fontId="1" fillId="0" borderId="0" xfId="1" applyFont="1" applyBorder="1" applyAlignment="1" applyProtection="1">
      <alignment vertical="center"/>
    </xf>
    <xf numFmtId="44" fontId="1" fillId="0" borderId="0" xfId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44" fontId="1" fillId="0" borderId="11" xfId="1" applyFont="1" applyBorder="1" applyAlignment="1" applyProtection="1">
      <alignment vertical="center"/>
    </xf>
    <xf numFmtId="44" fontId="1" fillId="0" borderId="11" xfId="1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5" fontId="1" fillId="0" borderId="3" xfId="1" applyNumberFormat="1" applyBorder="1" applyAlignment="1">
      <alignment horizontal="center" vertical="center"/>
    </xf>
    <xf numFmtId="5" fontId="1" fillId="0" borderId="1" xfId="1" applyNumberFormat="1" applyBorder="1" applyAlignment="1">
      <alignment horizontal="center" vertical="center"/>
    </xf>
    <xf numFmtId="5" fontId="1" fillId="0" borderId="2" xfId="1" applyNumberForma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6" fillId="0" borderId="11" xfId="0" applyFont="1" applyBorder="1"/>
    <xf numFmtId="0" fontId="7" fillId="0" borderId="11" xfId="0" applyFont="1" applyBorder="1"/>
    <xf numFmtId="0" fontId="7" fillId="0" borderId="0" xfId="0" applyFont="1"/>
    <xf numFmtId="0" fontId="6" fillId="0" borderId="11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28" xfId="0" applyBorder="1"/>
    <xf numFmtId="0" fontId="1" fillId="0" borderId="36" xfId="0" applyFont="1" applyBorder="1" applyAlignment="1">
      <alignment vertical="center"/>
    </xf>
    <xf numFmtId="5" fontId="1" fillId="0" borderId="4" xfId="1" applyNumberFormat="1" applyBorder="1" applyAlignment="1">
      <alignment horizontal="right" vertical="center"/>
    </xf>
    <xf numFmtId="5" fontId="1" fillId="0" borderId="35" xfId="1" applyNumberFormat="1" applyFont="1" applyBorder="1" applyAlignment="1">
      <alignment horizontal="right" vertical="center"/>
    </xf>
    <xf numFmtId="5" fontId="1" fillId="0" borderId="5" xfId="1" applyNumberFormat="1" applyBorder="1" applyAlignment="1">
      <alignment horizontal="right" vertical="center"/>
    </xf>
    <xf numFmtId="0" fontId="0" fillId="0" borderId="36" xfId="0" applyBorder="1" applyAlignment="1">
      <alignment vertical="center"/>
    </xf>
    <xf numFmtId="42" fontId="1" fillId="0" borderId="35" xfId="1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8" xfId="0" applyFont="1" applyBorder="1" applyAlignment="1">
      <alignment horizontal="left" vertical="center"/>
    </xf>
    <xf numFmtId="44" fontId="2" fillId="0" borderId="0" xfId="1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44" fontId="4" fillId="0" borderId="38" xfId="1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2" fillId="0" borderId="16" xfId="0" applyFont="1" applyBorder="1" applyAlignment="1">
      <alignment horizontal="left"/>
    </xf>
    <xf numFmtId="44" fontId="17" fillId="0" borderId="12" xfId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19" fillId="0" borderId="40" xfId="0" applyFont="1" applyBorder="1"/>
    <xf numFmtId="0" fontId="19" fillId="0" borderId="41" xfId="0" applyFont="1" applyBorder="1"/>
    <xf numFmtId="44" fontId="22" fillId="0" borderId="42" xfId="1" applyFont="1" applyBorder="1" applyAlignment="1">
      <alignment horizontal="left"/>
    </xf>
    <xf numFmtId="44" fontId="0" fillId="0" borderId="43" xfId="1" applyFont="1" applyBorder="1" applyAlignment="1">
      <alignment horizontal="center"/>
    </xf>
    <xf numFmtId="44" fontId="22" fillId="0" borderId="44" xfId="1" applyFont="1" applyBorder="1" applyAlignment="1">
      <alignment horizontal="left"/>
    </xf>
    <xf numFmtId="44" fontId="0" fillId="0" borderId="45" xfId="1" applyFont="1" applyBorder="1" applyAlignment="1">
      <alignment horizontal="center"/>
    </xf>
    <xf numFmtId="0" fontId="7" fillId="0" borderId="46" xfId="0" applyFont="1" applyBorder="1"/>
    <xf numFmtId="44" fontId="1" fillId="0" borderId="46" xfId="1" applyBorder="1" applyAlignment="1">
      <alignment horizontal="center"/>
    </xf>
    <xf numFmtId="0" fontId="3" fillId="2" borderId="4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44" fontId="4" fillId="0" borderId="14" xfId="1" applyFont="1" applyBorder="1" applyAlignment="1">
      <alignment horizontal="center"/>
    </xf>
    <xf numFmtId="44" fontId="4" fillId="0" borderId="37" xfId="1" applyFont="1" applyBorder="1" applyAlignment="1">
      <alignment horizontal="center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4" fillId="0" borderId="20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14" fillId="0" borderId="21" xfId="0" applyFont="1" applyBorder="1" applyAlignment="1" applyProtection="1">
      <alignment horizontal="left" vertical="center" indent="1"/>
      <protection locked="0"/>
    </xf>
    <xf numFmtId="44" fontId="4" fillId="0" borderId="38" xfId="1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1" fillId="0" borderId="22" xfId="1" applyBorder="1" applyAlignment="1">
      <alignment horizontal="center"/>
    </xf>
    <xf numFmtId="44" fontId="1" fillId="0" borderId="11" xfId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5" fillId="0" borderId="26" xfId="1" applyFont="1" applyBorder="1" applyAlignment="1" applyProtection="1">
      <alignment horizontal="center" vertical="center"/>
      <protection locked="0"/>
    </xf>
    <xf numFmtId="44" fontId="5" fillId="0" borderId="33" xfId="1" applyFont="1" applyBorder="1" applyAlignment="1" applyProtection="1">
      <alignment horizontal="center" vertical="center"/>
      <protection locked="0"/>
    </xf>
    <xf numFmtId="44" fontId="5" fillId="0" borderId="34" xfId="1" applyFont="1" applyBorder="1" applyAlignment="1" applyProtection="1">
      <alignment horizontal="center" vertical="center"/>
      <protection locked="0"/>
    </xf>
    <xf numFmtId="44" fontId="5" fillId="0" borderId="21" xfId="1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104776</xdr:rowOff>
    </xdr:from>
    <xdr:to>
      <xdr:col>4</xdr:col>
      <xdr:colOff>1209675</xdr:colOff>
      <xdr:row>5</xdr:row>
      <xdr:rowOff>142876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B75770-CD57-4FD9-9195-99509D90EE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67050" y="104776"/>
          <a:ext cx="1600200" cy="1714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F3E06-9517-481B-8F23-C09B21444A06}">
  <sheetPr>
    <pageSetUpPr fitToPage="1"/>
  </sheetPr>
  <dimension ref="A1:S55"/>
  <sheetViews>
    <sheetView tabSelected="1" topLeftCell="A14" workbookViewId="0">
      <selection activeCell="Q17" sqref="Q17"/>
    </sheetView>
  </sheetViews>
  <sheetFormatPr defaultRowHeight="12.75"/>
  <cols>
    <col min="1" max="1" width="3.42578125" style="1" customWidth="1"/>
    <col min="2" max="2" width="31.42578125" customWidth="1"/>
    <col min="3" max="3" width="9.28515625" style="6" customWidth="1"/>
    <col min="4" max="4" width="7.7109375" style="6" customWidth="1"/>
    <col min="5" max="5" width="20.42578125" customWidth="1"/>
    <col min="6" max="6" width="6.7109375" customWidth="1"/>
    <col min="7" max="7" width="12.42578125" style="3" customWidth="1"/>
    <col min="8" max="8" width="11.28515625" style="16" customWidth="1"/>
    <col min="9" max="9" width="12.28515625" style="16" customWidth="1"/>
    <col min="10" max="10" width="7.28515625" customWidth="1"/>
    <col min="11" max="11" width="9.140625" style="7" hidden="1" customWidth="1"/>
    <col min="12" max="12" width="9.140625" hidden="1" customWidth="1"/>
    <col min="13" max="13" width="13.7109375" hidden="1" customWidth="1"/>
    <col min="14" max="14" width="9.140625" customWidth="1"/>
  </cols>
  <sheetData>
    <row r="1" spans="1:19" ht="72" customHeight="1" thickBot="1">
      <c r="A1" s="57" t="s">
        <v>14</v>
      </c>
      <c r="B1" s="58"/>
      <c r="C1" s="58"/>
      <c r="D1" s="59"/>
      <c r="E1" s="59"/>
      <c r="F1" s="58"/>
      <c r="G1" s="58"/>
      <c r="H1" s="58"/>
      <c r="I1" s="60" t="s">
        <v>15</v>
      </c>
      <c r="J1" s="65"/>
      <c r="L1" s="59"/>
      <c r="M1" s="59"/>
      <c r="N1" s="59"/>
      <c r="O1" s="59"/>
      <c r="P1" s="59"/>
    </row>
    <row r="2" spans="1:19" ht="15">
      <c r="A2" s="61" t="s">
        <v>16</v>
      </c>
      <c r="B2" s="59"/>
      <c r="C2" s="59"/>
      <c r="D2" s="59"/>
      <c r="E2" s="59"/>
      <c r="F2" s="59"/>
      <c r="G2" s="59"/>
      <c r="H2" s="59"/>
      <c r="I2" s="62" t="s">
        <v>17</v>
      </c>
      <c r="J2" s="65"/>
      <c r="L2" s="59"/>
      <c r="M2" s="59"/>
      <c r="N2" s="59"/>
      <c r="O2" s="59"/>
      <c r="P2" s="59"/>
    </row>
    <row r="3" spans="1:19" ht="15">
      <c r="A3" s="61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5">
      <c r="A4" s="61" t="s">
        <v>19</v>
      </c>
      <c r="B4" s="59"/>
      <c r="C4" s="59"/>
      <c r="D4" s="59"/>
      <c r="E4" s="59"/>
      <c r="F4" s="59"/>
      <c r="G4" s="96"/>
      <c r="H4" s="116" t="s">
        <v>40</v>
      </c>
      <c r="I4" s="117"/>
      <c r="J4" s="59"/>
      <c r="K4" s="59"/>
      <c r="L4" s="59"/>
      <c r="M4" s="59"/>
      <c r="N4" s="59"/>
      <c r="O4" s="59"/>
      <c r="P4" s="59"/>
      <c r="Q4" s="59"/>
      <c r="R4" s="63"/>
      <c r="S4" s="64"/>
    </row>
    <row r="5" spans="1:19" ht="15">
      <c r="A5" s="61"/>
      <c r="B5" s="59"/>
      <c r="C5" s="59"/>
      <c r="D5" s="59"/>
      <c r="E5" s="59"/>
      <c r="F5" s="59"/>
      <c r="G5" s="96"/>
      <c r="H5" s="90" t="s">
        <v>41</v>
      </c>
      <c r="I5" s="91"/>
      <c r="J5" s="59"/>
      <c r="K5" s="59"/>
      <c r="L5" s="59"/>
      <c r="M5" s="59"/>
      <c r="N5" s="59"/>
      <c r="O5" s="59"/>
      <c r="P5" s="59"/>
      <c r="Q5" s="59"/>
      <c r="R5" s="59"/>
      <c r="S5" s="62"/>
    </row>
    <row r="6" spans="1:19">
      <c r="G6" s="97"/>
      <c r="H6" s="92" t="s">
        <v>42</v>
      </c>
      <c r="I6" s="93"/>
    </row>
    <row r="7" spans="1:19">
      <c r="G7" s="97"/>
      <c r="H7" s="94" t="s">
        <v>43</v>
      </c>
      <c r="I7" s="95"/>
    </row>
    <row r="8" spans="1:19" ht="18">
      <c r="A8" s="107" t="s">
        <v>20</v>
      </c>
      <c r="B8" s="107"/>
      <c r="C8" s="107"/>
      <c r="D8" s="107"/>
      <c r="E8" s="107"/>
      <c r="F8" s="107"/>
      <c r="G8" s="107"/>
      <c r="H8" s="107"/>
      <c r="I8" s="107"/>
    </row>
    <row r="9" spans="1:19" ht="19.5" customHeight="1">
      <c r="A9" s="108" t="s">
        <v>54</v>
      </c>
      <c r="B9" s="108"/>
      <c r="C9" s="108"/>
      <c r="D9" s="108"/>
      <c r="E9" s="108"/>
      <c r="F9" s="108"/>
      <c r="G9" s="108"/>
      <c r="H9" s="108"/>
      <c r="I9" s="108"/>
      <c r="L9" s="2" t="s">
        <v>5</v>
      </c>
      <c r="M9" s="4">
        <f>IF($E$12&lt;1, 110,0)</f>
        <v>110</v>
      </c>
    </row>
    <row r="10" spans="1:19" ht="13.5" thickBot="1">
      <c r="L10" s="2" t="s">
        <v>56</v>
      </c>
      <c r="M10" s="12">
        <f>IF($E$12&gt;=1,IF($E$12&lt;=10,$E$12*110,0),0)</f>
        <v>0</v>
      </c>
    </row>
    <row r="11" spans="1:19" ht="19.5" customHeight="1">
      <c r="A11" s="8"/>
      <c r="B11" s="71" t="s">
        <v>57</v>
      </c>
      <c r="C11" s="44"/>
      <c r="D11" s="45" t="s">
        <v>4</v>
      </c>
      <c r="E11" s="101">
        <v>0</v>
      </c>
      <c r="F11" s="46"/>
      <c r="G11" s="9"/>
      <c r="H11" s="109" t="s">
        <v>23</v>
      </c>
      <c r="I11" s="110"/>
    </row>
    <row r="12" spans="1:19" ht="19.5" customHeight="1">
      <c r="A12" s="10"/>
      <c r="B12" s="72"/>
      <c r="C12" s="47"/>
      <c r="D12" s="48" t="s">
        <v>3</v>
      </c>
      <c r="E12" s="102">
        <v>0</v>
      </c>
      <c r="F12" s="49"/>
      <c r="G12" s="82"/>
      <c r="H12" s="111" t="s">
        <v>55</v>
      </c>
      <c r="I12" s="112"/>
    </row>
    <row r="13" spans="1:19" ht="19.5" customHeight="1" thickBot="1">
      <c r="A13" s="11"/>
      <c r="B13" s="18"/>
      <c r="C13" s="50"/>
      <c r="D13" s="51"/>
      <c r="E13" s="52"/>
      <c r="F13" s="52"/>
      <c r="G13" s="83"/>
      <c r="H13" s="113"/>
      <c r="I13" s="114"/>
    </row>
    <row r="14" spans="1:19" ht="19.5" customHeight="1" thickBot="1">
      <c r="A14" s="86" t="s">
        <v>52</v>
      </c>
      <c r="B14" s="85"/>
      <c r="C14" s="84" t="s">
        <v>0</v>
      </c>
      <c r="D14" s="115" t="s">
        <v>51</v>
      </c>
      <c r="E14" s="115"/>
      <c r="F14" s="115"/>
      <c r="G14" s="20" t="s">
        <v>53</v>
      </c>
      <c r="H14" s="21" t="s">
        <v>25</v>
      </c>
      <c r="I14" s="22" t="s">
        <v>26</v>
      </c>
    </row>
    <row r="15" spans="1:19" ht="19.5" customHeight="1" thickBot="1">
      <c r="A15" s="17"/>
      <c r="B15" s="18"/>
      <c r="C15" s="19"/>
      <c r="D15" s="19"/>
      <c r="E15" s="18"/>
      <c r="F15" s="18"/>
      <c r="G15" s="119"/>
      <c r="H15" s="119"/>
      <c r="I15" s="119"/>
    </row>
    <row r="16" spans="1:19" ht="19.5" customHeight="1" thickBot="1">
      <c r="A16" s="98"/>
      <c r="B16" s="99" t="s">
        <v>47</v>
      </c>
      <c r="C16" s="99"/>
      <c r="D16" s="99"/>
      <c r="E16" s="99"/>
      <c r="F16" s="99"/>
      <c r="G16" s="99"/>
      <c r="H16" s="99"/>
      <c r="I16" s="100"/>
    </row>
    <row r="17" spans="1:11" ht="19.5" customHeight="1" thickTop="1">
      <c r="A17" s="27"/>
      <c r="B17" s="40" t="s">
        <v>45</v>
      </c>
      <c r="C17" s="53">
        <v>250</v>
      </c>
      <c r="D17" s="79" t="s">
        <v>21</v>
      </c>
      <c r="E17" s="78"/>
      <c r="F17" s="68"/>
      <c r="G17" s="28" t="str">
        <f>IF(A17="X", C17,"n/a")</f>
        <v>n/a</v>
      </c>
      <c r="H17" s="29"/>
      <c r="I17" s="30"/>
      <c r="K17" s="7">
        <f t="shared" ref="K17:K22" si="0">IF(A17="X", G17,0)</f>
        <v>0</v>
      </c>
    </row>
    <row r="18" spans="1:11" ht="19.5" customHeight="1">
      <c r="A18" s="27"/>
      <c r="B18" s="40" t="s">
        <v>46</v>
      </c>
      <c r="C18" s="54">
        <v>250</v>
      </c>
      <c r="D18" s="75">
        <v>10</v>
      </c>
      <c r="E18" s="67" t="s">
        <v>10</v>
      </c>
      <c r="F18" s="67"/>
      <c r="G18" s="28" t="str">
        <f>IF(A18="X", C18+D18*$E$11,"n/a")</f>
        <v>n/a</v>
      </c>
      <c r="H18" s="29"/>
      <c r="I18" s="30"/>
      <c r="K18" s="7">
        <f t="shared" si="0"/>
        <v>0</v>
      </c>
    </row>
    <row r="19" spans="1:11" ht="19.5" customHeight="1">
      <c r="A19" s="27"/>
      <c r="B19" s="40" t="s">
        <v>44</v>
      </c>
      <c r="C19" s="54">
        <v>500</v>
      </c>
      <c r="D19" s="75">
        <v>75</v>
      </c>
      <c r="E19" s="67" t="s">
        <v>10</v>
      </c>
      <c r="F19" s="67"/>
      <c r="G19" s="28" t="str">
        <f>IF(A19="X", C19+D19*$E$11,"n/a")</f>
        <v>n/a</v>
      </c>
      <c r="H19" s="29"/>
      <c r="I19" s="30"/>
      <c r="K19" s="7">
        <f t="shared" si="0"/>
        <v>0</v>
      </c>
    </row>
    <row r="20" spans="1:11" ht="19.5" customHeight="1">
      <c r="A20" s="27"/>
      <c r="B20" s="40" t="s">
        <v>27</v>
      </c>
      <c r="C20" s="54">
        <v>500</v>
      </c>
      <c r="D20" s="75">
        <v>100</v>
      </c>
      <c r="E20" s="67" t="s">
        <v>10</v>
      </c>
      <c r="F20" s="67"/>
      <c r="G20" s="28" t="str">
        <f>IF(A20="X", C20+D20*$E$11,"n/a")</f>
        <v>n/a</v>
      </c>
      <c r="H20" s="29"/>
      <c r="I20" s="30"/>
      <c r="K20" s="7">
        <f t="shared" si="0"/>
        <v>0</v>
      </c>
    </row>
    <row r="21" spans="1:11" ht="19.5" customHeight="1">
      <c r="A21" s="27"/>
      <c r="B21" s="40" t="s">
        <v>28</v>
      </c>
      <c r="C21" s="54">
        <v>250</v>
      </c>
      <c r="D21" s="75">
        <v>2</v>
      </c>
      <c r="E21" s="67" t="s">
        <v>10</v>
      </c>
      <c r="F21" s="67"/>
      <c r="G21" s="28" t="str">
        <f>IF(A21="X",C21+D21*$E$11,"n/a")</f>
        <v>n/a</v>
      </c>
      <c r="H21" s="29"/>
      <c r="I21" s="30"/>
      <c r="K21" s="7">
        <f t="shared" si="0"/>
        <v>0</v>
      </c>
    </row>
    <row r="22" spans="1:11" ht="19.5" customHeight="1" thickBot="1">
      <c r="A22" s="31"/>
      <c r="B22" s="32" t="s">
        <v>29</v>
      </c>
      <c r="C22" s="55">
        <v>50</v>
      </c>
      <c r="D22" s="77">
        <v>1</v>
      </c>
      <c r="E22" s="69" t="s">
        <v>10</v>
      </c>
      <c r="F22" s="69"/>
      <c r="G22" s="33" t="str">
        <f>IF(A22="X",C22+D22*$E$11,"n/a")</f>
        <v>n/a</v>
      </c>
      <c r="H22" s="34"/>
      <c r="I22" s="35"/>
      <c r="K22" s="7">
        <f t="shared" si="0"/>
        <v>0</v>
      </c>
    </row>
    <row r="23" spans="1:11" ht="19.5" customHeight="1" thickBot="1">
      <c r="A23" s="89"/>
      <c r="C23" s="13"/>
      <c r="D23" s="13"/>
      <c r="G23" s="9"/>
      <c r="H23" s="9"/>
      <c r="I23" s="9"/>
    </row>
    <row r="24" spans="1:11" ht="19.5" customHeight="1" thickBot="1">
      <c r="A24" s="98"/>
      <c r="B24" s="99" t="s">
        <v>48</v>
      </c>
      <c r="C24" s="99"/>
      <c r="D24" s="99"/>
      <c r="E24" s="99"/>
      <c r="F24" s="99"/>
      <c r="G24" s="99"/>
      <c r="H24" s="99"/>
      <c r="I24" s="100"/>
    </row>
    <row r="25" spans="1:11" ht="19.5" customHeight="1" thickTop="1">
      <c r="A25" s="23"/>
      <c r="B25" s="56" t="s">
        <v>11</v>
      </c>
      <c r="C25" s="53">
        <v>250</v>
      </c>
      <c r="D25" s="76">
        <v>10</v>
      </c>
      <c r="E25" s="74" t="s">
        <v>10</v>
      </c>
      <c r="F25" s="66"/>
      <c r="G25" s="24" t="str">
        <f>IF(A25="X",C25+D25*$E$11,"n/a")</f>
        <v>n/a</v>
      </c>
      <c r="H25" s="25"/>
      <c r="I25" s="26"/>
      <c r="K25" s="7">
        <f t="shared" ref="K25:K28" si="1">IF(A25="X", G25,0)</f>
        <v>0</v>
      </c>
    </row>
    <row r="26" spans="1:11" ht="19.5" customHeight="1">
      <c r="A26" s="27"/>
      <c r="B26" s="40" t="s">
        <v>24</v>
      </c>
      <c r="C26" s="54">
        <v>250</v>
      </c>
      <c r="D26" s="75">
        <v>35</v>
      </c>
      <c r="E26" s="67" t="s">
        <v>10</v>
      </c>
      <c r="F26" s="67"/>
      <c r="G26" s="28" t="str">
        <f>IF(A26="X",$E$11*D26+C26,"n/a")</f>
        <v>n/a</v>
      </c>
      <c r="H26" s="29"/>
      <c r="I26" s="30"/>
      <c r="K26" s="7">
        <f t="shared" si="1"/>
        <v>0</v>
      </c>
    </row>
    <row r="27" spans="1:11" ht="19.5" customHeight="1">
      <c r="A27" s="27"/>
      <c r="B27" s="40" t="s">
        <v>49</v>
      </c>
      <c r="C27" s="54">
        <v>250</v>
      </c>
      <c r="D27" s="75">
        <v>20</v>
      </c>
      <c r="E27" s="67" t="s">
        <v>10</v>
      </c>
      <c r="F27" s="67"/>
      <c r="G27" s="28" t="str">
        <f>IF(A27="X",$E$11*D27+C27,"n/a")</f>
        <v>n/a</v>
      </c>
      <c r="H27" s="29"/>
      <c r="I27" s="30"/>
      <c r="K27" s="7">
        <v>450</v>
      </c>
    </row>
    <row r="28" spans="1:11" ht="19.5" customHeight="1" thickBot="1">
      <c r="A28" s="31"/>
      <c r="B28" s="32" t="s">
        <v>50</v>
      </c>
      <c r="C28" s="55">
        <v>250</v>
      </c>
      <c r="D28" s="77">
        <v>50</v>
      </c>
      <c r="E28" s="69" t="s">
        <v>10</v>
      </c>
      <c r="F28" s="88"/>
      <c r="G28" s="33" t="str">
        <f>IF(A28="X",$E$11*D28+C28,"n/a")</f>
        <v>n/a</v>
      </c>
      <c r="H28" s="34"/>
      <c r="I28" s="35"/>
      <c r="K28" s="7">
        <f t="shared" si="1"/>
        <v>0</v>
      </c>
    </row>
    <row r="29" spans="1:11" ht="19.5" customHeight="1" thickBot="1">
      <c r="A29" s="89"/>
      <c r="C29" s="13"/>
      <c r="D29" s="13"/>
      <c r="G29" s="9"/>
      <c r="H29" s="9"/>
      <c r="I29" s="9"/>
    </row>
    <row r="30" spans="1:11" ht="19.5" customHeight="1" thickBot="1">
      <c r="A30" s="98"/>
      <c r="B30" s="99" t="s">
        <v>30</v>
      </c>
      <c r="C30" s="99"/>
      <c r="D30" s="99"/>
      <c r="E30" s="99"/>
      <c r="F30" s="99"/>
      <c r="G30" s="99"/>
      <c r="H30" s="99"/>
      <c r="I30" s="100"/>
    </row>
    <row r="31" spans="1:11" ht="19.5" customHeight="1" thickTop="1">
      <c r="A31" s="27"/>
      <c r="B31" s="40" t="s">
        <v>37</v>
      </c>
      <c r="C31" s="53" t="s">
        <v>2</v>
      </c>
      <c r="D31" s="76">
        <v>40</v>
      </c>
      <c r="E31" s="74" t="s">
        <v>8</v>
      </c>
      <c r="F31" s="67"/>
      <c r="G31" s="28" t="str">
        <f>IF(A31="X",$E$12*D31,"n/a")</f>
        <v>n/a</v>
      </c>
      <c r="H31" s="29"/>
      <c r="I31" s="30"/>
      <c r="K31" s="7">
        <f>IF(A31="X", G31,0)</f>
        <v>0</v>
      </c>
    </row>
    <row r="32" spans="1:11" ht="19.5" customHeight="1">
      <c r="A32" s="27"/>
      <c r="B32" s="40" t="s">
        <v>31</v>
      </c>
      <c r="C32" s="54" t="s">
        <v>2</v>
      </c>
      <c r="D32" s="75">
        <v>40</v>
      </c>
      <c r="E32" s="81" t="s">
        <v>8</v>
      </c>
      <c r="F32" s="67"/>
      <c r="G32" s="28" t="str">
        <f>IF(A32="X",$E$12*D32,"n/a")</f>
        <v>n/a</v>
      </c>
      <c r="H32" s="122" t="s">
        <v>58</v>
      </c>
      <c r="I32" s="123"/>
      <c r="K32" s="7">
        <f>IF(A32="X", G32,0)</f>
        <v>0</v>
      </c>
    </row>
    <row r="33" spans="1:13" ht="19.5" customHeight="1" thickBot="1">
      <c r="A33" s="31"/>
      <c r="B33" s="32" t="s">
        <v>32</v>
      </c>
      <c r="C33" s="55">
        <v>50</v>
      </c>
      <c r="D33" s="77" t="s">
        <v>21</v>
      </c>
      <c r="E33" s="80"/>
      <c r="F33" s="69"/>
      <c r="G33" s="33" t="str">
        <f>IF(A33="X",50,"n/a")</f>
        <v>n/a</v>
      </c>
      <c r="H33" s="124" t="s">
        <v>59</v>
      </c>
      <c r="I33" s="125"/>
      <c r="K33" s="7">
        <f>IF(A33="X", G33,0)</f>
        <v>0</v>
      </c>
    </row>
    <row r="34" spans="1:13" ht="19.5" customHeight="1" thickBot="1">
      <c r="A34" s="37"/>
      <c r="B34" s="38"/>
      <c r="C34" s="39"/>
      <c r="D34" s="39"/>
      <c r="E34" s="38"/>
      <c r="F34" s="38"/>
      <c r="G34" s="120"/>
      <c r="H34" s="121"/>
      <c r="I34" s="121"/>
    </row>
    <row r="35" spans="1:13" ht="19.5" customHeight="1" thickBot="1">
      <c r="A35" s="98"/>
      <c r="B35" s="99" t="s">
        <v>33</v>
      </c>
      <c r="C35" s="99"/>
      <c r="D35" s="99"/>
      <c r="E35" s="99"/>
      <c r="F35" s="99"/>
      <c r="G35" s="99"/>
      <c r="H35" s="99"/>
      <c r="I35" s="100"/>
    </row>
    <row r="36" spans="1:13" ht="19.5" customHeight="1" thickTop="1">
      <c r="A36" s="27"/>
      <c r="B36" s="40" t="s">
        <v>34</v>
      </c>
      <c r="C36" s="53">
        <v>250</v>
      </c>
      <c r="D36" s="76">
        <v>50</v>
      </c>
      <c r="E36" s="74" t="s">
        <v>1</v>
      </c>
      <c r="F36" s="67"/>
      <c r="G36" s="28" t="str">
        <f>IF(A36="X", $M$55,"n/a")</f>
        <v>n/a</v>
      </c>
      <c r="H36" s="29"/>
      <c r="I36" s="30"/>
      <c r="K36" s="7">
        <f>IF(A36="X", G36,0)</f>
        <v>0</v>
      </c>
    </row>
    <row r="37" spans="1:13" ht="19.5" customHeight="1">
      <c r="A37" s="27"/>
      <c r="B37" s="40" t="s">
        <v>35</v>
      </c>
      <c r="C37" s="54" t="s">
        <v>12</v>
      </c>
      <c r="D37" s="36" t="s">
        <v>22</v>
      </c>
      <c r="E37" s="73"/>
      <c r="F37" s="67"/>
      <c r="G37" s="28" t="str">
        <f>IF(A37="X", $M$44,"n/a")</f>
        <v>n/a</v>
      </c>
      <c r="H37" s="29"/>
      <c r="I37" s="30"/>
      <c r="K37" s="7">
        <f>IF(A37="X", G37,0)</f>
        <v>0</v>
      </c>
    </row>
    <row r="38" spans="1:13" ht="19.5" customHeight="1" thickBot="1">
      <c r="A38" s="31"/>
      <c r="B38" s="32" t="s">
        <v>36</v>
      </c>
      <c r="C38" s="55" t="s">
        <v>13</v>
      </c>
      <c r="D38" s="41" t="s">
        <v>22</v>
      </c>
      <c r="F38" s="70"/>
      <c r="G38" s="33" t="str">
        <f>IF(A38="X",$M$50,"n/a")</f>
        <v>n/a</v>
      </c>
      <c r="H38" s="34"/>
      <c r="I38" s="35"/>
      <c r="K38" s="7">
        <f>IF(A38="X", G38,0)</f>
        <v>0</v>
      </c>
    </row>
    <row r="39" spans="1:13" ht="19.5" customHeight="1" thickBot="1">
      <c r="A39" s="104" t="s">
        <v>60</v>
      </c>
      <c r="B39" s="103"/>
      <c r="C39" s="42"/>
      <c r="D39" s="42"/>
      <c r="E39" s="105" t="s">
        <v>39</v>
      </c>
      <c r="F39" s="106"/>
      <c r="G39" s="87">
        <f>SUM(G17:G22)+SUM(G25:G28)+SUM(G36:G38)+SUM(G31:G33)</f>
        <v>0</v>
      </c>
      <c r="H39" s="43"/>
      <c r="I39" s="43"/>
    </row>
    <row r="40" spans="1:13" ht="19.5" customHeight="1" thickBot="1">
      <c r="E40" s="105" t="s">
        <v>38</v>
      </c>
      <c r="F40" s="106"/>
      <c r="G40" s="87">
        <f>SUM(G17:G22)+SUM(G25:G28)+SUM(G36:G38)+SUM(G31)</f>
        <v>0</v>
      </c>
      <c r="K40" s="118" t="str">
        <f>+B37</f>
        <v>4.2  LDA Permit</v>
      </c>
      <c r="L40" s="118"/>
      <c r="M40" s="118"/>
    </row>
    <row r="43" spans="1:13" ht="19.5" customHeight="1" thickBot="1">
      <c r="L43" s="2" t="s">
        <v>6</v>
      </c>
      <c r="M43" s="5">
        <f>IF($E$12&gt;10,($E$12-10)*25+1100,0)</f>
        <v>0</v>
      </c>
    </row>
    <row r="44" spans="1:13" ht="19.5" customHeight="1" thickTop="1">
      <c r="D44" s="13"/>
      <c r="M44" s="3">
        <f>SUM(M9:M43)</f>
        <v>110</v>
      </c>
    </row>
    <row r="45" spans="1:13" ht="19.5" customHeight="1">
      <c r="D45" s="13"/>
      <c r="E45" s="14"/>
      <c r="F45" s="14"/>
      <c r="M45" s="3"/>
    </row>
    <row r="46" spans="1:13" ht="19.5" customHeight="1">
      <c r="D46" s="13"/>
      <c r="E46" s="15"/>
      <c r="F46" s="15"/>
      <c r="K46" s="118" t="str">
        <f>+B38</f>
        <v>4.3  LDA Permit (clearing only)</v>
      </c>
      <c r="L46" s="118"/>
      <c r="M46" s="118"/>
    </row>
    <row r="47" spans="1:13" ht="19.5" customHeight="1">
      <c r="D47" s="13"/>
      <c r="L47" s="2" t="s">
        <v>5</v>
      </c>
      <c r="M47" s="4">
        <f>IF($E$12&lt;1, 50,0)</f>
        <v>50</v>
      </c>
    </row>
    <row r="48" spans="1:13" ht="19.5" customHeight="1">
      <c r="L48" s="2" t="s">
        <v>7</v>
      </c>
      <c r="M48" s="12">
        <f>IF($E$12&gt;=1,IF($E$12&lt;=10,$E$12*50,0),0)</f>
        <v>0</v>
      </c>
    </row>
    <row r="49" spans="11:13" ht="19.5" customHeight="1" thickBot="1">
      <c r="L49" s="2" t="s">
        <v>6</v>
      </c>
      <c r="M49" s="5">
        <f>IF($E$12&gt;10,($E$12-10)*25+500,0)</f>
        <v>0</v>
      </c>
    </row>
    <row r="50" spans="11:13" ht="19.5" customHeight="1" thickTop="1">
      <c r="M50" s="3">
        <f>SUM(M47:M49)</f>
        <v>50</v>
      </c>
    </row>
    <row r="51" spans="11:13" ht="19.5" customHeight="1">
      <c r="M51" s="3"/>
    </row>
    <row r="52" spans="11:13" ht="19.5" customHeight="1">
      <c r="K52" s="118" t="str">
        <f>+B36</f>
        <v>4.1  Plan Review Only (no permit)</v>
      </c>
      <c r="L52" s="118"/>
      <c r="M52" s="118"/>
    </row>
    <row r="53" spans="11:13" ht="19.5" customHeight="1">
      <c r="L53" s="2" t="s">
        <v>5</v>
      </c>
      <c r="M53" s="4">
        <f>IF($E$12&lt;1, C36,C36)</f>
        <v>250</v>
      </c>
    </row>
    <row r="54" spans="11:13" ht="19.5" customHeight="1">
      <c r="L54" s="2" t="s">
        <v>9</v>
      </c>
      <c r="M54" s="4">
        <f>IF($E$12&gt;1,$E$12*$D$36,0)</f>
        <v>0</v>
      </c>
    </row>
    <row r="55" spans="11:13" ht="19.5" customHeight="1">
      <c r="M55" s="3">
        <f>SUM(M53:M54)</f>
        <v>250</v>
      </c>
    </row>
  </sheetData>
  <mergeCells count="15">
    <mergeCell ref="H4:I4"/>
    <mergeCell ref="K40:M40"/>
    <mergeCell ref="K46:M46"/>
    <mergeCell ref="K52:M52"/>
    <mergeCell ref="G15:I15"/>
    <mergeCell ref="G34:I34"/>
    <mergeCell ref="H33:I33"/>
    <mergeCell ref="H32:I32"/>
    <mergeCell ref="E40:F40"/>
    <mergeCell ref="E39:F39"/>
    <mergeCell ref="A8:I8"/>
    <mergeCell ref="A9:I9"/>
    <mergeCell ref="H11:I11"/>
    <mergeCell ref="H12:I13"/>
    <mergeCell ref="D14:F14"/>
  </mergeCells>
  <printOptions horizontalCentered="1"/>
  <pageMargins left="0.2" right="0.2" top="0.25" bottom="0.25" header="0.3" footer="0.3"/>
  <pageSetup scale="91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site plans</vt:lpstr>
      <vt:lpstr>'site plans'!Print_Area</vt:lpstr>
    </vt:vector>
  </TitlesOfParts>
  <Company>City of Hinesville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Gustavson</dc:creator>
  <cp:lastModifiedBy>Sanchez, Mardee</cp:lastModifiedBy>
  <cp:lastPrinted>2022-09-14T20:04:10Z</cp:lastPrinted>
  <dcterms:created xsi:type="dcterms:W3CDTF">2008-04-07T15:34:41Z</dcterms:created>
  <dcterms:modified xsi:type="dcterms:W3CDTF">2022-09-14T20:06:01Z</dcterms:modified>
</cp:coreProperties>
</file>